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el kalkyl Brf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Dessa siffror kan du ändra i för att spekulera i olika scenarior.</t>
      </text>
    </comment>
    <comment authorId="0" ref="C26">
      <text>
        <t xml:space="preserve">Genomsnitt
Ökad kostnad med bättre läge - minskad med sämre?</t>
      </text>
    </comment>
  </commentList>
</comments>
</file>

<file path=xl/sharedStrings.xml><?xml version="1.0" encoding="utf-8"?>
<sst xmlns="http://schemas.openxmlformats.org/spreadsheetml/2006/main" count="52" uniqueCount="49">
  <si>
    <t>Exempel på första kalkyl/räknesnurra för byggemenskap som vill bli Brf</t>
  </si>
  <si>
    <t>Grunduppgifter:</t>
  </si>
  <si>
    <t>I fältet nedan kan du ändra</t>
  </si>
  <si>
    <t>Total yta i kvm BTA</t>
  </si>
  <si>
    <t xml:space="preserve">OBS! Denna kalkyl är bara </t>
  </si>
  <si>
    <t>Yta lägenheter</t>
  </si>
  <si>
    <t>bara ett exempel. Ta hjälp av</t>
  </si>
  <si>
    <t>Yta som hyrs ut</t>
  </si>
  <si>
    <t>tex byggemenskapslots</t>
  </si>
  <si>
    <t>Yta som ägs av annan</t>
  </si>
  <si>
    <t xml:space="preserve">eller byggekonom!
</t>
  </si>
  <si>
    <t>Gemensam yta</t>
  </si>
  <si>
    <t>Total yta för trappa, plan, hiss etc. kvm</t>
  </si>
  <si>
    <t>Kostnader:</t>
  </si>
  <si>
    <t>Markkostnad kr/kvm BTA</t>
  </si>
  <si>
    <t>Byggnadskostnad kr/kvm BTA</t>
  </si>
  <si>
    <t>Drift o avsättn per år och kvm</t>
  </si>
  <si>
    <t>Finansiering</t>
  </si>
  <si>
    <t>Intäkt uthyrd yta per år o kvm</t>
  </si>
  <si>
    <t>Intäkt uthyrd yta per år</t>
  </si>
  <si>
    <t>Låneränta %</t>
  </si>
  <si>
    <t>Andel lån %</t>
  </si>
  <si>
    <t>Resultat:</t>
  </si>
  <si>
    <t>Ändra inte här!</t>
  </si>
  <si>
    <t>Resulterande byggkostnad</t>
  </si>
  <si>
    <t>Kostnad per lgh kvm</t>
  </si>
  <si>
    <t>Din insats</t>
  </si>
  <si>
    <t>Din Månadskostnad drift</t>
  </si>
  <si>
    <t>Din Månadskostnad gemens lån</t>
  </si>
  <si>
    <t>Din summa månadskostnad</t>
  </si>
  <si>
    <t>Om du måste</t>
  </si>
  <si>
    <t>Storlek på min lägenhet</t>
  </si>
  <si>
    <t>FYLL I DINA DATA HÄR</t>
  </si>
  <si>
    <t>låna till din</t>
  </si>
  <si>
    <t>Mitt lån till insats</t>
  </si>
  <si>
    <t>insatsen</t>
  </si>
  <si>
    <t>Min låneränta</t>
  </si>
  <si>
    <t>Min amortering % per år</t>
  </si>
  <si>
    <t>Månadsutgifter:</t>
  </si>
  <si>
    <t>Utan skatteavdrag</t>
  </si>
  <si>
    <t>Min räntekostnad / mån</t>
  </si>
  <si>
    <t>Min amortering /mån</t>
  </si>
  <si>
    <t>Min månadskostnad drift</t>
  </si>
  <si>
    <t>Min månadskostand gemensamma lån</t>
  </si>
  <si>
    <t>Total utgift per månad</t>
  </si>
  <si>
    <t>Med skatteavdrag</t>
  </si>
  <si>
    <t>Min räntekostnad / mån efter avdrag</t>
  </si>
  <si>
    <t>Min amortering / mån</t>
  </si>
  <si>
    <t>Total utgift per månad efter avdrag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</si>
</sst>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sz val="11.0"/>
      <color theme="1"/>
    </font>
    <font>
      <sz val="11.0"/>
      <color rgb="FF000000"/>
      <name val="Calibri"/>
    </font>
    <font>
      <sz val="11.0"/>
      <color rgb="FF000000"/>
    </font>
    <font>
      <sz val="11.0"/>
      <color rgb="FF7F7F7F"/>
      <name val="Calibri"/>
    </font>
    <font>
      <b/>
      <sz val="11.0"/>
      <color theme="1"/>
    </font>
    <font>
      <color theme="1"/>
      <name val="Calibri"/>
    </font>
    <font/>
    <font>
      <b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29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/>
      <right/>
      <top/>
    </border>
    <border>
      <left/>
      <top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bottom/>
    </border>
    <border>
      <left/>
      <right style="medium">
        <color rgb="FF000000"/>
      </right>
      <top/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2" fontId="1" numFmtId="0" xfId="0" applyFont="1"/>
    <xf borderId="1" fillId="2" fontId="2" numFmtId="0" xfId="0" applyBorder="1" applyFont="1"/>
    <xf borderId="1" fillId="2" fontId="3" numFmtId="0" xfId="0" applyBorder="1" applyFont="1"/>
    <xf borderId="2" fillId="2" fontId="1" numFmtId="0" xfId="0" applyAlignment="1" applyBorder="1" applyFont="1">
      <alignment readingOrder="0"/>
    </xf>
    <xf borderId="0" fillId="0" fontId="1" numFmtId="0" xfId="0" applyFont="1"/>
    <xf borderId="3" fillId="2" fontId="4" numFmtId="0" xfId="0" applyAlignment="1" applyBorder="1" applyFont="1">
      <alignment readingOrder="0"/>
    </xf>
    <xf borderId="4" fillId="2" fontId="1" numFmtId="0" xfId="0" applyBorder="1" applyFont="1"/>
    <xf borderId="5" fillId="2" fontId="1" numFmtId="0" xfId="0" applyBorder="1" applyFont="1"/>
    <xf borderId="6" fillId="3" fontId="5" numFmtId="0" xfId="0" applyAlignment="1" applyBorder="1" applyFill="1" applyFont="1">
      <alignment readingOrder="0"/>
    </xf>
    <xf borderId="7" fillId="4" fontId="5" numFmtId="3" xfId="0" applyAlignment="1" applyBorder="1" applyFill="1" applyFont="1" applyNumberFormat="1">
      <alignment readingOrder="0"/>
    </xf>
    <xf borderId="8" fillId="2" fontId="1" numFmtId="0" xfId="0" applyBorder="1" applyFont="1"/>
    <xf borderId="9" fillId="2" fontId="1" numFmtId="0" xfId="0" applyAlignment="1" applyBorder="1" applyFont="1">
      <alignment readingOrder="0"/>
    </xf>
    <xf borderId="10" fillId="2" fontId="1" numFmtId="0" xfId="0" applyBorder="1" applyFont="1"/>
    <xf borderId="11" fillId="2" fontId="1" numFmtId="0" xfId="0" applyBorder="1" applyFont="1"/>
    <xf borderId="12" fillId="2" fontId="1" numFmtId="0" xfId="0" applyBorder="1" applyFont="1"/>
    <xf borderId="13" fillId="3" fontId="5" numFmtId="0" xfId="0" applyAlignment="1" applyBorder="1" applyFont="1">
      <alignment readingOrder="0"/>
    </xf>
    <xf borderId="14" fillId="4" fontId="5" numFmtId="3" xfId="0" applyAlignment="1" applyBorder="1" applyFont="1" applyNumberFormat="1">
      <alignment readingOrder="0"/>
    </xf>
    <xf borderId="5" fillId="2" fontId="3" numFmtId="0" xfId="0" applyBorder="1" applyFont="1"/>
    <xf borderId="13" fillId="2" fontId="1" numFmtId="0" xfId="0" applyAlignment="1" applyBorder="1" applyFont="1">
      <alignment readingOrder="0"/>
    </xf>
    <xf borderId="15" fillId="2" fontId="1" numFmtId="0" xfId="0" applyBorder="1" applyFont="1"/>
    <xf borderId="13" fillId="3" fontId="4" numFmtId="0" xfId="0" applyAlignment="1" applyBorder="1" applyFont="1">
      <alignment readingOrder="0"/>
    </xf>
    <xf borderId="15" fillId="4" fontId="5" numFmtId="3" xfId="0" applyAlignment="1" applyBorder="1" applyFont="1" applyNumberFormat="1">
      <alignment readingOrder="0"/>
    </xf>
    <xf borderId="15" fillId="4" fontId="1" numFmtId="3" xfId="0" applyBorder="1" applyFont="1" applyNumberFormat="1"/>
    <xf borderId="16" fillId="2" fontId="1" numFmtId="0" xfId="0" applyAlignment="1" applyBorder="1" applyFont="1">
      <alignment readingOrder="0"/>
    </xf>
    <xf borderId="17" fillId="2" fontId="1" numFmtId="0" xfId="0" applyBorder="1" applyFont="1"/>
    <xf borderId="18" fillId="2" fontId="1" numFmtId="0" xfId="0" applyBorder="1" applyFont="1"/>
    <xf borderId="15" fillId="4" fontId="4" numFmtId="3" xfId="0" applyAlignment="1" applyBorder="1" applyFont="1" applyNumberFormat="1">
      <alignment readingOrder="0"/>
    </xf>
    <xf borderId="19" fillId="2" fontId="1" numFmtId="0" xfId="0" applyBorder="1" applyFont="1"/>
    <xf borderId="13" fillId="3" fontId="1" numFmtId="0" xfId="0" applyBorder="1" applyFont="1"/>
    <xf borderId="1" fillId="2" fontId="4" numFmtId="0" xfId="0" applyAlignment="1" applyBorder="1" applyFont="1">
      <alignment readingOrder="0"/>
    </xf>
    <xf borderId="15" fillId="4" fontId="4" numFmtId="10" xfId="0" applyAlignment="1" applyBorder="1" applyFont="1" applyNumberFormat="1">
      <alignment readingOrder="0"/>
    </xf>
    <xf borderId="16" fillId="3" fontId="1" numFmtId="0" xfId="0" applyBorder="1" applyFont="1"/>
    <xf borderId="18" fillId="4" fontId="4" numFmtId="9" xfId="0" applyAlignment="1" applyBorder="1" applyFont="1" applyNumberFormat="1">
      <alignment readingOrder="0"/>
    </xf>
    <xf borderId="19" fillId="2" fontId="6" numFmtId="0" xfId="0" applyBorder="1" applyFont="1"/>
    <xf borderId="1" fillId="2" fontId="7" numFmtId="0" xfId="0" applyBorder="1" applyFont="1"/>
    <xf borderId="9" fillId="5" fontId="3" numFmtId="0" xfId="0" applyBorder="1" applyFill="1" applyFont="1"/>
    <xf borderId="11" fillId="6" fontId="1" numFmtId="3" xfId="0" applyBorder="1" applyFill="1" applyFont="1" applyNumberFormat="1"/>
    <xf borderId="1" fillId="2" fontId="5" numFmtId="0" xfId="0" applyAlignment="1" applyBorder="1" applyFont="1">
      <alignment readingOrder="0"/>
    </xf>
    <xf borderId="13" fillId="5" fontId="3" numFmtId="0" xfId="0" applyBorder="1" applyFont="1"/>
    <xf borderId="15" fillId="6" fontId="1" numFmtId="3" xfId="0" applyBorder="1" applyFont="1" applyNumberFormat="1"/>
    <xf borderId="15" fillId="6" fontId="3" numFmtId="3" xfId="0" applyBorder="1" applyFont="1" applyNumberFormat="1"/>
    <xf borderId="20" fillId="6" fontId="1" numFmtId="3" xfId="0" applyBorder="1" applyFont="1" applyNumberFormat="1"/>
    <xf borderId="16" fillId="5" fontId="3" numFmtId="0" xfId="0" applyBorder="1" applyFont="1"/>
    <xf borderId="18" fillId="6" fontId="1" numFmtId="3" xfId="0" applyBorder="1" applyFont="1" applyNumberFormat="1"/>
    <xf borderId="7" fillId="6" fontId="8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5" fillId="2" fontId="4" numFmtId="0" xfId="0" applyAlignment="1" applyBorder="1" applyFont="1">
      <alignment readingOrder="0"/>
    </xf>
    <xf borderId="21" fillId="6" fontId="8" numFmtId="3" xfId="0" applyAlignment="1" applyBorder="1" applyFont="1" applyNumberFormat="1">
      <alignment readingOrder="0"/>
    </xf>
    <xf borderId="21" fillId="6" fontId="8" numFmtId="10" xfId="0" applyAlignment="1" applyBorder="1" applyFont="1" applyNumberFormat="1">
      <alignment readingOrder="0"/>
    </xf>
    <xf borderId="22" fillId="6" fontId="8" numFmtId="10" xfId="0" applyAlignment="1" applyBorder="1" applyFont="1" applyNumberFormat="1">
      <alignment readingOrder="0"/>
    </xf>
    <xf borderId="5" fillId="2" fontId="4" numFmtId="0" xfId="0" applyAlignment="1" applyBorder="1" applyFont="1">
      <alignment readingOrder="0" shrinkToFit="0" wrapText="1"/>
    </xf>
    <xf borderId="6" fillId="5" fontId="10" numFmtId="0" xfId="0" applyAlignment="1" applyBorder="1" applyFont="1">
      <alignment readingOrder="0"/>
    </xf>
    <xf borderId="23" fillId="6" fontId="9" numFmtId="3" xfId="0" applyBorder="1" applyFont="1" applyNumberFormat="1"/>
    <xf borderId="24" fillId="6" fontId="8" numFmtId="3" xfId="0" applyBorder="1" applyFont="1" applyNumberFormat="1"/>
    <xf borderId="1" fillId="0" fontId="3" numFmtId="0" xfId="0" applyBorder="1" applyFont="1"/>
    <xf borderId="25" fillId="5" fontId="11" numFmtId="0" xfId="0" applyAlignment="1" applyBorder="1" applyFont="1">
      <alignment readingOrder="0"/>
    </xf>
    <xf borderId="26" fillId="6" fontId="11" numFmtId="3" xfId="0" applyBorder="1" applyFont="1" applyNumberFormat="1"/>
    <xf borderId="25" fillId="5" fontId="8" numFmtId="0" xfId="0" applyAlignment="1" applyBorder="1" applyFont="1">
      <alignment readingOrder="0"/>
    </xf>
    <xf borderId="27" fillId="5" fontId="11" numFmtId="0" xfId="0" applyAlignment="1" applyBorder="1" applyFont="1">
      <alignment readingOrder="0"/>
    </xf>
    <xf borderId="28" fillId="6" fontId="11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30.25"/>
    <col customWidth="1" min="3" max="3" width="21.5"/>
    <col customWidth="1" min="4" max="4" width="4.0"/>
    <col customWidth="1" min="5" max="6" width="7.75"/>
    <col customWidth="1" min="7" max="7" width="7.38"/>
    <col customWidth="1" min="8" max="23" width="7.75"/>
  </cols>
  <sheetData>
    <row r="1" ht="13.5" customHeight="1">
      <c r="A1" s="1"/>
      <c r="B1" s="1"/>
      <c r="C1" s="1"/>
      <c r="D1" s="1"/>
      <c r="E1" s="1"/>
      <c r="F1" s="1"/>
      <c r="G1" s="1"/>
      <c r="H1" s="2"/>
      <c r="I1" s="2"/>
      <c r="J1" s="2"/>
    </row>
    <row r="2" ht="13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</row>
    <row r="3" ht="13.5" customHeight="1">
      <c r="A3" s="1"/>
      <c r="B3" s="1"/>
      <c r="C3" s="1"/>
      <c r="D3" s="1"/>
      <c r="E3" s="1"/>
      <c r="F3" s="1"/>
      <c r="G3" s="1"/>
      <c r="H3" s="2"/>
      <c r="I3" s="2"/>
      <c r="J3" s="2"/>
    </row>
    <row r="4" ht="13.5" customHeight="1">
      <c r="B4" s="1"/>
      <c r="C4" s="1"/>
      <c r="D4" s="1"/>
      <c r="E4" s="1"/>
      <c r="F4" s="1"/>
      <c r="G4" s="1"/>
      <c r="H4" s="1"/>
      <c r="I4" s="1"/>
      <c r="J4" s="1"/>
    </row>
    <row r="5" ht="13.5" customHeight="1">
      <c r="A5" s="4" t="s">
        <v>1</v>
      </c>
      <c r="B5" s="1"/>
      <c r="C5" s="5" t="s">
        <v>2</v>
      </c>
      <c r="D5" s="1"/>
      <c r="E5" s="1"/>
      <c r="F5" s="1"/>
      <c r="G5" s="1"/>
      <c r="H5" s="1"/>
      <c r="I5" s="1"/>
      <c r="J5" s="1"/>
    </row>
    <row r="6" ht="13.5" customHeight="1">
      <c r="A6" s="1"/>
      <c r="B6" s="6"/>
      <c r="C6" s="7"/>
      <c r="D6" s="1"/>
      <c r="E6" s="8"/>
      <c r="F6" s="8"/>
      <c r="G6" s="8"/>
      <c r="H6" s="1"/>
      <c r="I6" s="1"/>
      <c r="J6" s="1"/>
    </row>
    <row r="7" ht="13.5" customHeight="1">
      <c r="A7" s="9"/>
      <c r="B7" s="10" t="s">
        <v>3</v>
      </c>
      <c r="C7" s="11">
        <v>2250.0</v>
      </c>
      <c r="D7" s="12"/>
      <c r="E7" s="13" t="s">
        <v>4</v>
      </c>
      <c r="F7" s="14"/>
      <c r="G7" s="15"/>
      <c r="H7" s="16"/>
      <c r="I7" s="1"/>
      <c r="J7" s="1"/>
    </row>
    <row r="8" ht="13.5" customHeight="1">
      <c r="B8" s="17" t="s">
        <v>5</v>
      </c>
      <c r="C8" s="18">
        <v>1750.0</v>
      </c>
      <c r="D8" s="19"/>
      <c r="E8" s="20" t="s">
        <v>6</v>
      </c>
      <c r="F8" s="1"/>
      <c r="G8" s="21"/>
      <c r="H8" s="16"/>
      <c r="I8" s="1"/>
      <c r="J8" s="1"/>
    </row>
    <row r="9" ht="13.5" customHeight="1">
      <c r="A9" s="1"/>
      <c r="B9" s="22" t="s">
        <v>7</v>
      </c>
      <c r="C9" s="23">
        <v>250.0</v>
      </c>
      <c r="D9" s="9"/>
      <c r="E9" s="20" t="s">
        <v>8</v>
      </c>
      <c r="F9" s="1"/>
      <c r="G9" s="21"/>
      <c r="H9" s="16"/>
      <c r="I9" s="1"/>
      <c r="J9" s="1"/>
    </row>
    <row r="10" ht="13.5" customHeight="1">
      <c r="A10" s="1"/>
      <c r="B10" s="22" t="s">
        <v>9</v>
      </c>
      <c r="C10" s="24"/>
      <c r="D10" s="9"/>
      <c r="E10" s="25" t="s">
        <v>10</v>
      </c>
      <c r="F10" s="26"/>
      <c r="G10" s="27"/>
      <c r="H10" s="16"/>
      <c r="I10" s="1"/>
      <c r="J10" s="1"/>
    </row>
    <row r="11" ht="13.5" customHeight="1">
      <c r="A11" s="1"/>
      <c r="B11" s="22" t="s">
        <v>11</v>
      </c>
      <c r="C11" s="28">
        <v>250.0</v>
      </c>
      <c r="D11" s="1"/>
      <c r="E11" s="29"/>
      <c r="F11" s="29"/>
      <c r="G11" s="29"/>
      <c r="H11" s="1"/>
      <c r="I11" s="1"/>
      <c r="J11" s="1"/>
    </row>
    <row r="12" ht="13.5" customHeight="1">
      <c r="A12" s="1"/>
      <c r="B12" s="22" t="s">
        <v>12</v>
      </c>
      <c r="C12" s="28">
        <v>125.0</v>
      </c>
      <c r="D12" s="1"/>
      <c r="E12" s="1"/>
      <c r="F12" s="1"/>
      <c r="G12" s="1"/>
      <c r="H12" s="1"/>
      <c r="I12" s="1"/>
      <c r="J12" s="1"/>
    </row>
    <row r="13" ht="13.5" customHeight="1">
      <c r="A13" s="1"/>
      <c r="B13" s="30"/>
      <c r="C13" s="24"/>
      <c r="D13" s="1"/>
      <c r="E13" s="1"/>
      <c r="F13" s="1"/>
      <c r="G13" s="1"/>
      <c r="H13" s="1"/>
      <c r="I13" s="1"/>
      <c r="J13" s="1"/>
    </row>
    <row r="14" ht="13.5" customHeight="1">
      <c r="A14" s="31" t="s">
        <v>13</v>
      </c>
      <c r="B14" s="30" t="s">
        <v>14</v>
      </c>
      <c r="C14" s="28">
        <v>6500.0</v>
      </c>
      <c r="D14" s="1"/>
      <c r="E14" s="1"/>
      <c r="F14" s="1"/>
      <c r="G14" s="1"/>
      <c r="H14" s="1"/>
      <c r="I14" s="1"/>
      <c r="J14" s="1"/>
    </row>
    <row r="15" ht="13.5" customHeight="1">
      <c r="A15" s="1"/>
      <c r="B15" s="30" t="s">
        <v>15</v>
      </c>
      <c r="C15" s="24">
        <v>40000.0</v>
      </c>
      <c r="D15" s="1"/>
      <c r="E15" s="1"/>
      <c r="F15" s="1"/>
      <c r="G15" s="1"/>
      <c r="H15" s="1"/>
      <c r="I15" s="1"/>
      <c r="J15" s="1"/>
    </row>
    <row r="16" ht="13.5" customHeight="1">
      <c r="A16" s="1"/>
      <c r="B16" s="22" t="s">
        <v>12</v>
      </c>
      <c r="C16" s="28">
        <v>125.0</v>
      </c>
      <c r="D16" s="1"/>
      <c r="E16" s="1"/>
      <c r="F16" s="1"/>
      <c r="G16" s="1"/>
      <c r="H16" s="1"/>
      <c r="I16" s="1"/>
      <c r="J16" s="1"/>
    </row>
    <row r="17" ht="13.5" customHeight="1">
      <c r="A17" s="1"/>
      <c r="B17" s="30" t="s">
        <v>16</v>
      </c>
      <c r="C17" s="24">
        <v>400.0</v>
      </c>
      <c r="D17" s="1"/>
      <c r="E17" s="1"/>
      <c r="F17" s="1"/>
      <c r="G17" s="1"/>
      <c r="H17" s="1"/>
      <c r="I17" s="1"/>
      <c r="J17" s="1"/>
    </row>
    <row r="18" ht="13.5" customHeight="1">
      <c r="A18" s="1"/>
      <c r="B18" s="30"/>
      <c r="C18" s="24"/>
      <c r="D18" s="1"/>
      <c r="E18" s="1"/>
      <c r="F18" s="1"/>
      <c r="G18" s="1"/>
      <c r="H18" s="1"/>
      <c r="I18" s="1"/>
      <c r="J18" s="1"/>
    </row>
    <row r="19" ht="13.5" customHeight="1">
      <c r="A19" s="1" t="s">
        <v>17</v>
      </c>
      <c r="B19" s="22" t="s">
        <v>18</v>
      </c>
      <c r="C19" s="28">
        <v>2300.0</v>
      </c>
      <c r="D19" s="1"/>
      <c r="E19" s="1"/>
      <c r="F19" s="1"/>
      <c r="G19" s="1"/>
      <c r="H19" s="1"/>
      <c r="I19" s="1"/>
      <c r="J19" s="1"/>
    </row>
    <row r="20" ht="13.5" customHeight="1">
      <c r="A20" s="1"/>
      <c r="B20" s="22" t="s">
        <v>19</v>
      </c>
      <c r="C20" s="24">
        <f>C9*C19</f>
        <v>575000</v>
      </c>
      <c r="D20" s="1"/>
      <c r="E20" s="1"/>
      <c r="F20" s="1"/>
      <c r="G20" s="1"/>
      <c r="H20" s="1"/>
      <c r="I20" s="1"/>
      <c r="J20" s="1"/>
    </row>
    <row r="21" ht="13.5" customHeight="1">
      <c r="A21" s="1"/>
      <c r="B21" s="30" t="s">
        <v>20</v>
      </c>
      <c r="C21" s="32">
        <v>0.02</v>
      </c>
      <c r="D21" s="1"/>
      <c r="E21" s="1"/>
      <c r="F21" s="1"/>
      <c r="G21" s="1"/>
      <c r="H21" s="1"/>
      <c r="I21" s="1"/>
      <c r="J21" s="1"/>
    </row>
    <row r="22" ht="13.5" customHeight="1">
      <c r="A22" s="1"/>
      <c r="B22" s="33" t="s">
        <v>21</v>
      </c>
      <c r="C22" s="34">
        <v>0.5</v>
      </c>
      <c r="D22" s="1"/>
      <c r="E22" s="1"/>
      <c r="F22" s="1"/>
      <c r="G22" s="1"/>
      <c r="H22" s="1"/>
      <c r="I22" s="1"/>
      <c r="J22" s="1"/>
    </row>
    <row r="23" ht="13.5" customHeight="1">
      <c r="A23" s="1"/>
      <c r="B23" s="1"/>
      <c r="C23" s="35"/>
      <c r="D23" s="1"/>
      <c r="E23" s="1"/>
      <c r="F23" s="1"/>
      <c r="G23" s="1"/>
      <c r="H23" s="1"/>
      <c r="I23" s="1"/>
      <c r="J23" s="1"/>
    </row>
    <row r="24" ht="13.5" customHeight="1">
      <c r="A24" s="1" t="s">
        <v>22</v>
      </c>
      <c r="B24" s="4"/>
      <c r="C24" s="36" t="s">
        <v>23</v>
      </c>
      <c r="D24" s="1"/>
      <c r="E24" s="1"/>
      <c r="F24" s="1"/>
      <c r="G24" s="1"/>
      <c r="H24" s="1"/>
      <c r="I24" s="1"/>
      <c r="J24" s="1"/>
    </row>
    <row r="25" ht="13.5" customHeight="1">
      <c r="A25" s="4"/>
      <c r="B25" s="37" t="s">
        <v>24</v>
      </c>
      <c r="C25" s="38">
        <f>C8*(C14+C15)</f>
        <v>81375000</v>
      </c>
      <c r="D25" s="39"/>
      <c r="E25" s="1"/>
      <c r="F25" s="1"/>
      <c r="G25" s="1"/>
      <c r="H25" s="1"/>
      <c r="I25" s="1"/>
      <c r="J25" s="1"/>
    </row>
    <row r="26" ht="13.5" customHeight="1">
      <c r="A26" s="4"/>
      <c r="B26" s="40" t="s">
        <v>25</v>
      </c>
      <c r="C26" s="41">
        <f>C25/(C8-C12)</f>
        <v>50076.92308</v>
      </c>
      <c r="D26" s="4"/>
      <c r="E26" s="1"/>
      <c r="F26" s="1"/>
      <c r="G26" s="1"/>
      <c r="H26" s="1"/>
      <c r="I26" s="1"/>
      <c r="J26" s="1"/>
    </row>
    <row r="27" ht="13.5" customHeight="1">
      <c r="A27" s="4"/>
      <c r="B27" s="40"/>
      <c r="C27" s="42"/>
      <c r="D27" s="4"/>
      <c r="E27" s="1"/>
      <c r="F27" s="1"/>
      <c r="G27" s="1"/>
      <c r="H27" s="1"/>
      <c r="I27" s="1"/>
      <c r="J27" s="1"/>
    </row>
    <row r="28" ht="13.5" customHeight="1">
      <c r="A28" s="4"/>
      <c r="B28" s="40" t="s">
        <v>26</v>
      </c>
      <c r="C28" s="41">
        <f>C33*C26*(100-C22)/100</f>
        <v>3986123.077</v>
      </c>
      <c r="D28" s="4"/>
      <c r="E28" s="1"/>
      <c r="F28" s="1"/>
      <c r="G28" s="1"/>
      <c r="H28" s="1"/>
      <c r="I28" s="1"/>
      <c r="J28" s="1"/>
    </row>
    <row r="29" ht="13.5" customHeight="1">
      <c r="A29" s="4"/>
      <c r="B29" s="40" t="s">
        <v>27</v>
      </c>
      <c r="C29" s="41">
        <f>(C17*C33)/12</f>
        <v>2666.666667</v>
      </c>
      <c r="D29" s="4"/>
      <c r="E29" s="1"/>
      <c r="F29" s="1"/>
      <c r="G29" s="1"/>
      <c r="H29" s="1"/>
      <c r="I29" s="1"/>
      <c r="J29" s="1"/>
    </row>
    <row r="30" ht="13.5" customHeight="1">
      <c r="A30" s="4"/>
      <c r="B30" s="40" t="s">
        <v>28</v>
      </c>
      <c r="C30" s="43">
        <f>((C25*C22)*C21/12)*C33/((C8-C12))</f>
        <v>3338.461538</v>
      </c>
      <c r="D30" s="4"/>
      <c r="E30" s="1"/>
      <c r="F30" s="1"/>
      <c r="G30" s="1"/>
      <c r="H30" s="1"/>
      <c r="I30" s="1"/>
      <c r="J30" s="1"/>
    </row>
    <row r="31" ht="13.5" customHeight="1">
      <c r="A31" s="4"/>
      <c r="B31" s="44" t="s">
        <v>29</v>
      </c>
      <c r="C31" s="45">
        <f>SUM(C29:C30)</f>
        <v>6005.128205</v>
      </c>
      <c r="D31" s="4"/>
      <c r="E31" s="1"/>
      <c r="F31" s="1"/>
      <c r="G31" s="1"/>
      <c r="H31" s="1"/>
      <c r="I31" s="1"/>
      <c r="J31" s="1"/>
    </row>
    <row r="32" ht="13.5" customHeight="1">
      <c r="A32" s="1"/>
      <c r="C32" s="4"/>
      <c r="D32" s="1"/>
      <c r="E32" s="1"/>
      <c r="F32" s="1"/>
      <c r="G32" s="1"/>
      <c r="H32" s="1"/>
      <c r="I32" s="1"/>
      <c r="J32" s="1"/>
    </row>
    <row r="33" ht="13.5" customHeight="1">
      <c r="A33" s="9" t="s">
        <v>30</v>
      </c>
      <c r="B33" s="37" t="s">
        <v>31</v>
      </c>
      <c r="C33" s="46">
        <v>80.0</v>
      </c>
      <c r="D33" s="47" t="s">
        <v>32</v>
      </c>
      <c r="E33" s="1"/>
      <c r="F33" s="1"/>
      <c r="G33" s="1"/>
      <c r="H33" s="1"/>
      <c r="I33" s="1"/>
      <c r="J33" s="1"/>
    </row>
    <row r="34" ht="13.5" customHeight="1">
      <c r="A34" s="48" t="s">
        <v>33</v>
      </c>
      <c r="B34" s="40" t="s">
        <v>34</v>
      </c>
      <c r="C34" s="49">
        <v>1000000.0</v>
      </c>
      <c r="D34" s="1"/>
      <c r="E34" s="1"/>
      <c r="F34" s="1"/>
      <c r="G34" s="1"/>
      <c r="H34" s="1"/>
      <c r="I34" s="1"/>
      <c r="J34" s="1"/>
    </row>
    <row r="35" ht="13.5" customHeight="1">
      <c r="A35" s="9" t="s">
        <v>35</v>
      </c>
      <c r="B35" s="40" t="s">
        <v>36</v>
      </c>
      <c r="C35" s="50">
        <v>0.03</v>
      </c>
      <c r="D35" s="1"/>
      <c r="E35" s="1"/>
      <c r="F35" s="1"/>
      <c r="G35" s="1"/>
      <c r="H35" s="1"/>
      <c r="I35" s="1"/>
      <c r="J35" s="1"/>
    </row>
    <row r="36" ht="13.5" customHeight="1">
      <c r="A36" s="9"/>
      <c r="B36" s="44" t="s">
        <v>37</v>
      </c>
      <c r="C36" s="51">
        <v>0.01</v>
      </c>
      <c r="D36" s="1"/>
      <c r="E36" s="1"/>
      <c r="F36" s="1"/>
      <c r="G36" s="1"/>
      <c r="H36" s="1"/>
      <c r="I36" s="1"/>
      <c r="J36" s="1"/>
    </row>
    <row r="37" ht="13.5" customHeight="1">
      <c r="A37" s="1"/>
      <c r="D37" s="1"/>
      <c r="E37" s="1"/>
      <c r="F37" s="1"/>
      <c r="G37" s="1"/>
      <c r="H37" s="1"/>
      <c r="I37" s="1"/>
      <c r="J37" s="1"/>
    </row>
    <row r="38" ht="13.5" customHeight="1">
      <c r="A38" s="52" t="s">
        <v>38</v>
      </c>
      <c r="B38" s="53" t="s">
        <v>39</v>
      </c>
      <c r="C38" s="54"/>
      <c r="D38" s="1"/>
      <c r="E38" s="1"/>
      <c r="F38" s="1"/>
      <c r="G38" s="1"/>
      <c r="H38" s="1"/>
      <c r="I38" s="1"/>
      <c r="J38" s="1"/>
    </row>
    <row r="39" ht="13.5" customHeight="1">
      <c r="A39" s="9"/>
      <c r="B39" s="40" t="s">
        <v>40</v>
      </c>
      <c r="C39" s="55">
        <f>(C35*C34)/12</f>
        <v>2500</v>
      </c>
      <c r="D39" s="1"/>
      <c r="E39" s="1"/>
      <c r="F39" s="1"/>
      <c r="G39" s="1"/>
      <c r="H39" s="1"/>
      <c r="I39" s="1"/>
      <c r="J39" s="1"/>
    </row>
    <row r="40" ht="13.5" customHeight="1">
      <c r="A40" s="9"/>
      <c r="B40" s="40" t="s">
        <v>41</v>
      </c>
      <c r="C40" s="55">
        <f>(C34*C36)/12</f>
        <v>833.3333333</v>
      </c>
      <c r="E40" s="1"/>
      <c r="F40" s="1"/>
      <c r="G40" s="1"/>
      <c r="H40" s="1"/>
      <c r="I40" s="1"/>
      <c r="J40" s="1"/>
    </row>
    <row r="41" ht="13.5" customHeight="1">
      <c r="A41" s="2"/>
      <c r="B41" s="40" t="s">
        <v>42</v>
      </c>
      <c r="C41" s="55">
        <f t="shared" ref="C41:C42" si="1">C29</f>
        <v>2666.666667</v>
      </c>
      <c r="D41" s="1"/>
      <c r="E41" s="1"/>
      <c r="F41" s="1"/>
      <c r="G41" s="1"/>
      <c r="H41" s="1"/>
      <c r="I41" s="1"/>
      <c r="J41" s="1"/>
    </row>
    <row r="42" ht="13.5" customHeight="1">
      <c r="A42" s="9"/>
      <c r="B42" s="40" t="s">
        <v>43</v>
      </c>
      <c r="C42" s="55">
        <f t="shared" si="1"/>
        <v>3338.461538</v>
      </c>
      <c r="D42" s="1"/>
      <c r="E42" s="1"/>
      <c r="F42" s="56"/>
      <c r="G42" s="56"/>
      <c r="H42" s="56"/>
      <c r="I42" s="56"/>
      <c r="J42" s="1"/>
    </row>
    <row r="43" ht="13.5" customHeight="1">
      <c r="A43" s="9"/>
      <c r="B43" s="57" t="s">
        <v>44</v>
      </c>
      <c r="C43" s="58">
        <f>sum(C39:C42)</f>
        <v>9338.461538</v>
      </c>
      <c r="D43" s="1"/>
      <c r="E43" s="1"/>
      <c r="F43" s="56"/>
      <c r="G43" s="56"/>
      <c r="H43" s="56"/>
      <c r="I43" s="56"/>
      <c r="J43" s="1"/>
    </row>
    <row r="44" ht="13.5" customHeight="1">
      <c r="A44" s="9"/>
      <c r="B44" s="59"/>
      <c r="C44" s="55"/>
      <c r="D44" s="1"/>
      <c r="E44" s="1"/>
      <c r="F44" s="56"/>
      <c r="G44" s="56"/>
      <c r="H44" s="56"/>
      <c r="I44" s="56"/>
      <c r="J44" s="1"/>
    </row>
    <row r="45" ht="13.5" customHeight="1">
      <c r="A45" s="9"/>
      <c r="B45" s="57" t="s">
        <v>45</v>
      </c>
      <c r="C45" s="55"/>
      <c r="D45" s="1"/>
      <c r="E45" s="1"/>
      <c r="F45" s="56"/>
      <c r="G45" s="56"/>
      <c r="H45" s="56"/>
      <c r="I45" s="56"/>
      <c r="J45" s="1"/>
    </row>
    <row r="46" ht="13.5" customHeight="1">
      <c r="A46" s="9"/>
      <c r="B46" s="40" t="s">
        <v>46</v>
      </c>
      <c r="C46" s="55">
        <f>(C35*C34)/12*0.7</f>
        <v>1750</v>
      </c>
      <c r="D46" s="1"/>
      <c r="E46" s="1"/>
      <c r="F46" s="56"/>
      <c r="G46" s="56"/>
      <c r="H46" s="56"/>
      <c r="I46" s="56"/>
      <c r="J46" s="1"/>
    </row>
    <row r="47" ht="13.5" customHeight="1">
      <c r="A47" s="9"/>
      <c r="B47" s="40" t="s">
        <v>47</v>
      </c>
      <c r="C47" s="55">
        <f>(C36*C34)/12</f>
        <v>833.3333333</v>
      </c>
      <c r="D47" s="1"/>
      <c r="E47" s="1"/>
      <c r="F47" s="56"/>
      <c r="G47" s="56"/>
      <c r="H47" s="56"/>
      <c r="I47" s="56"/>
      <c r="J47" s="1"/>
    </row>
    <row r="48" ht="13.5" customHeight="1">
      <c r="A48" s="9"/>
      <c r="B48" s="40" t="s">
        <v>42</v>
      </c>
      <c r="C48" s="55">
        <f t="shared" ref="C48:C49" si="2">C29</f>
        <v>2666.666667</v>
      </c>
      <c r="D48" s="1"/>
      <c r="E48" s="1"/>
      <c r="F48" s="56"/>
      <c r="G48" s="56"/>
      <c r="H48" s="56"/>
      <c r="I48" s="56"/>
      <c r="J48" s="1"/>
    </row>
    <row r="49" ht="13.5" customHeight="1">
      <c r="A49" s="9"/>
      <c r="B49" s="40" t="s">
        <v>43</v>
      </c>
      <c r="C49" s="55">
        <f t="shared" si="2"/>
        <v>3338.461538</v>
      </c>
      <c r="D49" s="1"/>
      <c r="E49" s="1"/>
      <c r="F49" s="56"/>
      <c r="G49" s="56"/>
      <c r="H49" s="56"/>
      <c r="I49" s="56"/>
      <c r="J49" s="1"/>
    </row>
    <row r="50" ht="13.5" customHeight="1">
      <c r="A50" s="9"/>
      <c r="B50" s="60" t="s">
        <v>48</v>
      </c>
      <c r="C50" s="61">
        <f>SUM(C46:C49)</f>
        <v>8588.461538</v>
      </c>
      <c r="D50" s="1"/>
      <c r="E50" s="1"/>
      <c r="F50" s="56"/>
      <c r="G50" s="56"/>
      <c r="H50" s="56"/>
      <c r="I50" s="56"/>
      <c r="J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</sheetData>
  <printOptions/>
  <pageMargins bottom="0.75" footer="0.0" header="0.0" left="0.7" right="0.7" top="0.75"/>
  <pageSetup paperSize="9" orientation="landscape"/>
  <drawing r:id="rId2"/>
  <legacyDrawing r:id="rId3"/>
</worksheet>
</file>